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s\Documents\WSAA\Maintenance Bases - Hydraulics\"/>
    </mc:Choice>
  </mc:AlternateContent>
  <xr:revisionPtr revIDLastSave="0" documentId="13_ncr:1_{B99919F3-E90B-49A0-8907-87B61411DF6D}" xr6:coauthVersionLast="45" xr6:coauthVersionMax="45" xr10:uidLastSave="{00000000-0000-0000-0000-000000000000}"/>
  <bookViews>
    <workbookView xWindow="-108" yWindow="-108" windowWidth="23256" windowHeight="12600" xr2:uid="{C2557A10-A180-4BD3-AFAD-864C62E4444C}"/>
  </bookViews>
  <sheets>
    <sheet name="Test Plan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1" i="1" l="1"/>
  <c r="D101" i="1" s="1"/>
  <c r="B100" i="1"/>
  <c r="C100" i="1" s="1"/>
  <c r="B99" i="1"/>
  <c r="C99" i="1" s="1"/>
  <c r="B98" i="1"/>
  <c r="C98" i="1" s="1"/>
  <c r="B97" i="1"/>
  <c r="C97" i="1" s="1"/>
  <c r="B96" i="1"/>
  <c r="C96" i="1" s="1"/>
  <c r="B95" i="1"/>
  <c r="C95" i="1" s="1"/>
  <c r="B89" i="1"/>
  <c r="C89" i="1" s="1"/>
  <c r="B88" i="1"/>
  <c r="C88" i="1" s="1"/>
  <c r="B87" i="1"/>
  <c r="C87" i="1" s="1"/>
  <c r="B86" i="1"/>
  <c r="D86" i="1" s="1"/>
  <c r="B85" i="1"/>
  <c r="D85" i="1" s="1"/>
  <c r="B84" i="1"/>
  <c r="C84" i="1" s="1"/>
  <c r="B83" i="1"/>
  <c r="D83" i="1" s="1"/>
  <c r="B77" i="1"/>
  <c r="C77" i="1" s="1"/>
  <c r="B76" i="1"/>
  <c r="C76" i="1" s="1"/>
  <c r="B75" i="1"/>
  <c r="D75" i="1" s="1"/>
  <c r="B74" i="1"/>
  <c r="D74" i="1" s="1"/>
  <c r="B73" i="1"/>
  <c r="D73" i="1" s="1"/>
  <c r="B72" i="1"/>
  <c r="D72" i="1" s="1"/>
  <c r="B71" i="1"/>
  <c r="C71" i="1" s="1"/>
  <c r="B65" i="1"/>
  <c r="D65" i="1" s="1"/>
  <c r="B64" i="1"/>
  <c r="C64" i="1" s="1"/>
  <c r="B63" i="1"/>
  <c r="C63" i="1" s="1"/>
  <c r="B62" i="1"/>
  <c r="C62" i="1" s="1"/>
  <c r="B61" i="1"/>
  <c r="D61" i="1" s="1"/>
  <c r="B60" i="1"/>
  <c r="D60" i="1" s="1"/>
  <c r="B59" i="1"/>
  <c r="C59" i="1" s="1"/>
  <c r="C101" i="1"/>
  <c r="D54" i="1"/>
  <c r="D53" i="1"/>
  <c r="D52" i="1"/>
  <c r="D51" i="1"/>
  <c r="D50" i="1"/>
  <c r="D49" i="1"/>
  <c r="D48" i="1"/>
  <c r="C54" i="1"/>
  <c r="C53" i="1"/>
  <c r="C52" i="1"/>
  <c r="C51" i="1"/>
  <c r="C50" i="1"/>
  <c r="C49" i="1"/>
  <c r="C48" i="1"/>
  <c r="C60" i="1" l="1"/>
  <c r="D64" i="1"/>
  <c r="C86" i="1"/>
  <c r="D84" i="1"/>
  <c r="C72" i="1"/>
  <c r="C61" i="1"/>
  <c r="C65" i="1"/>
  <c r="C85" i="1"/>
  <c r="D88" i="1"/>
  <c r="D97" i="1"/>
  <c r="D71" i="1"/>
  <c r="D62" i="1"/>
  <c r="C75" i="1"/>
  <c r="D89" i="1"/>
  <c r="D76" i="1"/>
  <c r="D77" i="1"/>
  <c r="D59" i="1"/>
  <c r="D87" i="1"/>
  <c r="D63" i="1"/>
  <c r="C74" i="1"/>
  <c r="C73" i="1"/>
  <c r="D95" i="1"/>
  <c r="C83" i="1"/>
  <c r="D98" i="1"/>
  <c r="D99" i="1"/>
  <c r="D96" i="1"/>
  <c r="D100" i="1"/>
  <c r="L101" i="1" l="1"/>
  <c r="F101" i="1"/>
  <c r="N100" i="1"/>
  <c r="I100" i="1" s="1"/>
  <c r="I99" i="1"/>
  <c r="F99" i="1"/>
  <c r="I98" i="1"/>
  <c r="F98" i="1"/>
  <c r="N97" i="1"/>
  <c r="F97" i="1" s="1"/>
  <c r="F96" i="1"/>
  <c r="I95" i="1"/>
  <c r="L89" i="1"/>
  <c r="F89" i="1"/>
  <c r="N88" i="1"/>
  <c r="I88" i="1" s="1"/>
  <c r="I87" i="1"/>
  <c r="F87" i="1"/>
  <c r="I86" i="1"/>
  <c r="F86" i="1"/>
  <c r="N85" i="1"/>
  <c r="F85" i="1" s="1"/>
  <c r="F84" i="1"/>
  <c r="I83" i="1"/>
  <c r="L77" i="1"/>
  <c r="F77" i="1"/>
  <c r="N76" i="1"/>
  <c r="F76" i="1" s="1"/>
  <c r="I75" i="1"/>
  <c r="F75" i="1"/>
  <c r="I74" i="1"/>
  <c r="F74" i="1"/>
  <c r="N73" i="1"/>
  <c r="F73" i="1" s="1"/>
  <c r="F72" i="1"/>
  <c r="I71" i="1"/>
  <c r="L65" i="1"/>
  <c r="F65" i="1"/>
  <c r="N64" i="1"/>
  <c r="I64" i="1" s="1"/>
  <c r="I63" i="1"/>
  <c r="F63" i="1"/>
  <c r="I62" i="1"/>
  <c r="F62" i="1"/>
  <c r="N61" i="1"/>
  <c r="F61" i="1" s="1"/>
  <c r="F60" i="1"/>
  <c r="I59" i="1"/>
  <c r="L54" i="1"/>
  <c r="F54" i="1"/>
  <c r="N53" i="1"/>
  <c r="I53" i="1" s="1"/>
  <c r="I52" i="1"/>
  <c r="F52" i="1"/>
  <c r="I51" i="1"/>
  <c r="F51" i="1"/>
  <c r="N50" i="1"/>
  <c r="F50" i="1" s="1"/>
  <c r="F49" i="1"/>
  <c r="I48" i="1"/>
  <c r="D15" i="1"/>
  <c r="D14" i="1"/>
  <c r="D13" i="1"/>
  <c r="E49" i="1" l="1"/>
  <c r="E84" i="1" s="1"/>
  <c r="E52" i="1"/>
  <c r="E54" i="1"/>
  <c r="G54" i="1"/>
  <c r="G77" i="1" s="1"/>
  <c r="K54" i="1"/>
  <c r="M54" i="1"/>
  <c r="M65" i="1" s="1"/>
  <c r="G52" i="1"/>
  <c r="G86" i="1" s="1"/>
  <c r="J52" i="1"/>
  <c r="J99" i="1" s="1"/>
  <c r="H52" i="1"/>
  <c r="E51" i="1"/>
  <c r="G51" i="1"/>
  <c r="G62" i="1" s="1"/>
  <c r="J51" i="1"/>
  <c r="J74" i="1" s="1"/>
  <c r="H51" i="1"/>
  <c r="E50" i="1"/>
  <c r="H53" i="1"/>
  <c r="J53" i="1"/>
  <c r="J76" i="1" s="1"/>
  <c r="J48" i="1"/>
  <c r="J59" i="1" s="1"/>
  <c r="H48" i="1"/>
  <c r="G49" i="1"/>
  <c r="G60" i="1" s="1"/>
  <c r="I76" i="1"/>
  <c r="F64" i="1"/>
  <c r="F53" i="1"/>
  <c r="F88" i="1"/>
  <c r="F100" i="1"/>
  <c r="G74" i="1" l="1"/>
  <c r="E60" i="1"/>
  <c r="E72" i="1"/>
  <c r="E96" i="1"/>
  <c r="J75" i="1"/>
  <c r="J63" i="1"/>
  <c r="J62" i="1"/>
  <c r="G65" i="1"/>
  <c r="M77" i="1"/>
  <c r="M89" i="1"/>
  <c r="J87" i="1"/>
  <c r="M101" i="1"/>
  <c r="K101" i="1"/>
  <c r="K89" i="1"/>
  <c r="K77" i="1"/>
  <c r="K65" i="1"/>
  <c r="E101" i="1"/>
  <c r="E89" i="1"/>
  <c r="E77" i="1"/>
  <c r="E65" i="1"/>
  <c r="G75" i="1"/>
  <c r="H87" i="1"/>
  <c r="H75" i="1"/>
  <c r="H99" i="1"/>
  <c r="H63" i="1"/>
  <c r="G63" i="1"/>
  <c r="G98" i="1"/>
  <c r="E87" i="1"/>
  <c r="E99" i="1"/>
  <c r="E63" i="1"/>
  <c r="E75" i="1"/>
  <c r="E62" i="1"/>
  <c r="E98" i="1"/>
  <c r="E86" i="1"/>
  <c r="E74" i="1"/>
  <c r="H74" i="1"/>
  <c r="H62" i="1"/>
  <c r="H98" i="1"/>
  <c r="H86" i="1"/>
  <c r="G50" i="1"/>
  <c r="G73" i="1" s="1"/>
  <c r="E85" i="1"/>
  <c r="E97" i="1"/>
  <c r="E73" i="1"/>
  <c r="E61" i="1"/>
  <c r="H59" i="1"/>
  <c r="H95" i="1"/>
  <c r="H83" i="1"/>
  <c r="H71" i="1"/>
  <c r="H100" i="1"/>
  <c r="H76" i="1"/>
  <c r="H64" i="1"/>
  <c r="H88" i="1"/>
  <c r="J64" i="1"/>
  <c r="J88" i="1"/>
  <c r="J100" i="1"/>
  <c r="E53" i="1"/>
  <c r="G53" i="1"/>
  <c r="G64" i="1" s="1"/>
  <c r="J71" i="1"/>
  <c r="G72" i="1"/>
  <c r="G61" i="1" l="1"/>
  <c r="E88" i="1"/>
  <c r="E100" i="1"/>
  <c r="E76" i="1"/>
  <c r="E64" i="1"/>
  <c r="G76" i="1"/>
</calcChain>
</file>

<file path=xl/sharedStrings.xml><?xml version="1.0" encoding="utf-8"?>
<sst xmlns="http://schemas.openxmlformats.org/spreadsheetml/2006/main" count="200" uniqueCount="63">
  <si>
    <r>
      <t>Self-cleansing flows Q</t>
    </r>
    <r>
      <rPr>
        <b/>
        <vertAlign val="subscript"/>
        <sz val="11"/>
        <color theme="1"/>
        <rFont val="Calibri"/>
        <family val="2"/>
        <scheme val="minor"/>
      </rPr>
      <t>sc</t>
    </r>
    <r>
      <rPr>
        <b/>
        <sz val="11"/>
        <color theme="1"/>
        <rFont val="Calibri"/>
        <family val="2"/>
        <scheme val="minor"/>
      </rPr>
      <t xml:space="preserve"> (L/s) at minimum sewer slopes</t>
    </r>
  </si>
  <si>
    <t>DN</t>
  </si>
  <si>
    <r>
      <t>Q</t>
    </r>
    <r>
      <rPr>
        <vertAlign val="subscript"/>
        <sz val="9"/>
        <color theme="1"/>
        <rFont val="Calibri"/>
        <family val="2"/>
        <scheme val="minor"/>
      </rPr>
      <t>sc</t>
    </r>
    <r>
      <rPr>
        <sz val="9"/>
        <color theme="1"/>
        <rFont val="Calibri"/>
        <family val="2"/>
        <scheme val="minor"/>
      </rPr>
      <t xml:space="preserve"> (L/s)</t>
    </r>
  </si>
  <si>
    <r>
      <t>S</t>
    </r>
    <r>
      <rPr>
        <vertAlign val="subscript"/>
        <sz val="9"/>
        <color theme="1"/>
        <rFont val="Calibri"/>
        <family val="2"/>
        <scheme val="minor"/>
      </rPr>
      <t>minimum</t>
    </r>
  </si>
  <si>
    <r>
      <t>ADWF Q</t>
    </r>
    <r>
      <rPr>
        <b/>
        <vertAlign val="subscript"/>
        <sz val="11"/>
        <color theme="1"/>
        <rFont val="Calibri"/>
        <family val="2"/>
        <scheme val="minor"/>
      </rPr>
      <t>ADWF</t>
    </r>
    <r>
      <rPr>
        <b/>
        <sz val="11"/>
        <color theme="1"/>
        <rFont val="Calibri"/>
        <family val="2"/>
        <scheme val="minor"/>
      </rPr>
      <t xml:space="preserve"> (L/s) at minimum sewer slopes</t>
    </r>
  </si>
  <si>
    <t>- derived from Qsc, where Qsc is the PDWF, and from WSA 02-2014-3.1 Appendix C, where</t>
  </si>
  <si>
    <t>ADWF</t>
  </si>
  <si>
    <t>L/s/EP</t>
  </si>
  <si>
    <t>PDWF</t>
  </si>
  <si>
    <t>d *0.002083 * EP   L/s</t>
  </si>
  <si>
    <t>where</t>
  </si>
  <si>
    <r>
      <t>d = 0.01(log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EP)</t>
    </r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- 0.259(log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EP)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+ 2.56(log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EP)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- 11.37log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EP + 20.78</t>
    </r>
  </si>
  <si>
    <r>
      <t>Q</t>
    </r>
    <r>
      <rPr>
        <vertAlign val="subscript"/>
        <sz val="9"/>
        <color theme="1"/>
        <rFont val="Calibri"/>
        <family val="2"/>
        <scheme val="minor"/>
      </rPr>
      <t>PDWF</t>
    </r>
    <r>
      <rPr>
        <sz val="9"/>
        <color theme="1"/>
        <rFont val="Calibri"/>
        <family val="2"/>
        <scheme val="minor"/>
      </rPr>
      <t xml:space="preserve"> (L/s)</t>
    </r>
  </si>
  <si>
    <t>EP</t>
  </si>
  <si>
    <r>
      <t>Q</t>
    </r>
    <r>
      <rPr>
        <vertAlign val="subscript"/>
        <sz val="9"/>
        <color theme="1"/>
        <rFont val="Calibri"/>
        <family val="2"/>
        <scheme val="minor"/>
      </rPr>
      <t>ADWF</t>
    </r>
    <r>
      <rPr>
        <sz val="9"/>
        <color theme="1"/>
        <rFont val="Calibri"/>
        <family val="2"/>
        <scheme val="minor"/>
      </rPr>
      <t xml:space="preserve"> (L/s)</t>
    </r>
  </si>
  <si>
    <r>
      <t>Self-cleansing flows Q</t>
    </r>
    <r>
      <rPr>
        <b/>
        <vertAlign val="subscript"/>
        <sz val="11"/>
        <color theme="1"/>
        <rFont val="Calibri"/>
        <family val="2"/>
        <scheme val="minor"/>
      </rPr>
      <t>sc</t>
    </r>
    <r>
      <rPr>
        <b/>
        <sz val="11"/>
        <color theme="1"/>
        <rFont val="Calibri"/>
        <family val="2"/>
        <scheme val="minor"/>
      </rPr>
      <t xml:space="preserve"> (L/s) v S</t>
    </r>
  </si>
  <si>
    <t>- derived by curve fitting from Sewer Pipe Sizing Calculator and resultantTable 1</t>
  </si>
  <si>
    <t>A</t>
  </si>
  <si>
    <t>B</t>
  </si>
  <si>
    <r>
      <t>S = A*Q</t>
    </r>
    <r>
      <rPr>
        <vertAlign val="subscript"/>
        <sz val="11"/>
        <color theme="1"/>
        <rFont val="Calibri"/>
        <family val="2"/>
        <scheme val="minor"/>
      </rPr>
      <t>sc</t>
    </r>
    <r>
      <rPr>
        <vertAlign val="superscript"/>
        <sz val="11"/>
        <color theme="1"/>
        <rFont val="Calibri"/>
        <family val="2"/>
        <scheme val="minor"/>
      </rPr>
      <t>B</t>
    </r>
  </si>
  <si>
    <r>
      <t>Design flow Q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(L/s) at minimum sewer slopes</t>
    </r>
  </si>
  <si>
    <r>
      <t>Q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(L/s)</t>
    </r>
  </si>
  <si>
    <t>Proportion of flow for tests</t>
  </si>
  <si>
    <t>Riser test inflows for 20EP</t>
  </si>
  <si>
    <t>Base Type</t>
  </si>
  <si>
    <t>Outlet</t>
  </si>
  <si>
    <t>Inlet 90</t>
  </si>
  <si>
    <t>Inlet 180</t>
  </si>
  <si>
    <t>Inlet 270</t>
  </si>
  <si>
    <t>Riser</t>
  </si>
  <si>
    <t>L/s</t>
  </si>
  <si>
    <t>Type 180</t>
  </si>
  <si>
    <t>Type 90</t>
  </si>
  <si>
    <t>PWWF</t>
  </si>
  <si>
    <t>Type 90R</t>
  </si>
  <si>
    <t>20EP</t>
  </si>
  <si>
    <t>- Riser</t>
  </si>
  <si>
    <t>Type 90/180</t>
  </si>
  <si>
    <t>Type 90/180R</t>
  </si>
  <si>
    <t>Type 90/270</t>
  </si>
  <si>
    <r>
      <t>Q</t>
    </r>
    <r>
      <rPr>
        <vertAlign val="subscript"/>
        <sz val="9"/>
        <color theme="1"/>
        <rFont val="Calibri"/>
        <family val="2"/>
        <scheme val="minor"/>
      </rPr>
      <t>sc</t>
    </r>
    <r>
      <rPr>
        <sz val="9"/>
        <color theme="1"/>
        <rFont val="Calibri"/>
        <family val="2"/>
        <scheme val="minor"/>
      </rPr>
      <t xml:space="preserve">
(L/s)</t>
    </r>
  </si>
  <si>
    <t>S</t>
  </si>
  <si>
    <r>
      <t>Q</t>
    </r>
    <r>
      <rPr>
        <vertAlign val="subscript"/>
        <sz val="9"/>
        <color theme="1"/>
        <rFont val="Calibri"/>
        <family val="2"/>
        <scheme val="minor"/>
      </rPr>
      <t>d</t>
    </r>
    <r>
      <rPr>
        <sz val="9"/>
        <color theme="1"/>
        <rFont val="Calibri"/>
        <family val="2"/>
        <scheme val="minor"/>
      </rPr>
      <t xml:space="preserve">
(L/s)</t>
    </r>
  </si>
  <si>
    <r>
      <t>Q</t>
    </r>
    <r>
      <rPr>
        <vertAlign val="subscript"/>
        <sz val="9"/>
        <color theme="1"/>
        <rFont val="Calibri"/>
        <family val="2"/>
        <scheme val="minor"/>
      </rPr>
      <t>ADWF</t>
    </r>
    <r>
      <rPr>
        <sz val="9"/>
        <color theme="1"/>
        <rFont val="Calibri"/>
        <family val="2"/>
        <scheme val="minor"/>
      </rPr>
      <t xml:space="preserve">
(L/s)</t>
    </r>
  </si>
  <si>
    <t>Hydraulic Requirements</t>
  </si>
  <si>
    <t>Self-cleansing Requirements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</si>
  <si>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ADWF</t>
    </r>
    <r>
      <rPr>
        <b/>
        <sz val="11"/>
        <color theme="1"/>
        <rFont val="Calibri"/>
        <family val="2"/>
        <scheme val="minor"/>
      </rPr>
      <t xml:space="preserve"> with minimum allowable slopes, i.e., S as for Q</t>
    </r>
    <r>
      <rPr>
        <b/>
        <vertAlign val="subscript"/>
        <sz val="11"/>
        <color theme="1"/>
        <rFont val="Calibri"/>
        <family val="2"/>
        <scheme val="minor"/>
      </rPr>
      <t>sc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</si>
  <si>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sc</t>
    </r>
    <r>
      <rPr>
        <b/>
        <sz val="11"/>
        <color theme="1"/>
        <rFont val="Calibri"/>
        <family val="2"/>
        <scheme val="minor"/>
      </rPr>
      <t xml:space="preserve"> with minimum allowable slopes</t>
    </r>
  </si>
  <si>
    <r>
      <t>Minimum slopes  in &amp; minimum slope out, i.e.,  S as for Q</t>
    </r>
    <r>
      <rPr>
        <b/>
        <vertAlign val="subscript"/>
        <sz val="11"/>
        <color theme="1"/>
        <rFont val="Calibri"/>
        <family val="2"/>
        <scheme val="minor"/>
      </rPr>
      <t>sc</t>
    </r>
  </si>
  <si>
    <t>Supercritical 3% slope of lateral with greatest inflow</t>
  </si>
  <si>
    <r>
      <t>Minimum slopes for lessor inflow laterals &amp;  minimum slope out, i.e.,  S as for Q</t>
    </r>
    <r>
      <rPr>
        <b/>
        <vertAlign val="subscript"/>
        <sz val="11"/>
        <rFont val="Calibri"/>
        <family val="2"/>
        <scheme val="minor"/>
      </rPr>
      <t>sc</t>
    </r>
  </si>
  <si>
    <t>Supercritical 7% slope of lateral with greatest inflow</t>
  </si>
  <si>
    <r>
      <t>Q</t>
    </r>
    <r>
      <rPr>
        <vertAlign val="subscript"/>
        <sz val="9"/>
        <color theme="1"/>
        <rFont val="Calibri"/>
        <family val="2"/>
        <scheme val="minor"/>
      </rPr>
      <t>PDWF - 20EP</t>
    </r>
    <r>
      <rPr>
        <sz val="9"/>
        <color theme="1"/>
        <rFont val="Calibri"/>
        <family val="2"/>
        <scheme val="minor"/>
      </rPr>
      <t xml:space="preserve">
(L/s)</t>
    </r>
  </si>
  <si>
    <r>
      <t>Q</t>
    </r>
    <r>
      <rPr>
        <vertAlign val="subscript"/>
        <sz val="9"/>
        <color theme="1"/>
        <rFont val="Calibri"/>
        <family val="2"/>
        <scheme val="minor"/>
      </rPr>
      <t>ADWF - 20EP</t>
    </r>
    <r>
      <rPr>
        <sz val="9"/>
        <color theme="1"/>
        <rFont val="Calibri"/>
        <family val="2"/>
        <scheme val="minor"/>
      </rPr>
      <t xml:space="preserve">
(L/s)</t>
    </r>
  </si>
  <si>
    <r>
      <t>Q</t>
    </r>
    <r>
      <rPr>
        <vertAlign val="subscript"/>
        <sz val="9"/>
        <color theme="1"/>
        <rFont val="Calibri"/>
        <family val="2"/>
        <scheme val="minor"/>
      </rPr>
      <t>PWWF - 20EP</t>
    </r>
    <r>
      <rPr>
        <sz val="9"/>
        <color theme="1"/>
        <rFont val="Calibri"/>
        <family val="2"/>
        <scheme val="minor"/>
      </rPr>
      <t xml:space="preserve">
(L/s)</t>
    </r>
  </si>
  <si>
    <r>
      <t>DN225 S v Q</t>
    </r>
    <r>
      <rPr>
        <vertAlign val="subscript"/>
        <sz val="11"/>
        <color theme="1"/>
        <rFont val="Calibri"/>
        <family val="2"/>
        <scheme val="minor"/>
      </rPr>
      <t>sc</t>
    </r>
  </si>
  <si>
    <r>
      <t>DN150 S v Q</t>
    </r>
    <r>
      <rPr>
        <vertAlign val="subscript"/>
        <sz val="11"/>
        <color theme="1"/>
        <rFont val="Calibri"/>
        <family val="2"/>
        <scheme val="minor"/>
      </rPr>
      <t>sc</t>
    </r>
  </si>
  <si>
    <r>
      <t>DN300 S v Q</t>
    </r>
    <r>
      <rPr>
        <vertAlign val="subscript"/>
        <sz val="11"/>
        <color theme="1"/>
        <rFont val="Calibri"/>
        <family val="2"/>
        <scheme val="minor"/>
      </rPr>
      <t>sc</t>
    </r>
  </si>
  <si>
    <t>Testing Requirements</t>
  </si>
  <si>
    <t>The selected outlet DN will be copied to the other testing tables below.</t>
  </si>
  <si>
    <r>
      <t>The DN in laterals will be sized for the flow.  Minimum slopes will be calculated from S = A*Q</t>
    </r>
    <r>
      <rPr>
        <vertAlign val="subscript"/>
        <sz val="11"/>
        <color theme="1"/>
        <rFont val="Calibri"/>
        <family val="2"/>
        <scheme val="minor"/>
      </rPr>
      <t>sc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(A &amp; B from above)</t>
    </r>
  </si>
  <si>
    <r>
      <t>Select outlet DN in Table: "Q</t>
    </r>
    <r>
      <rPr>
        <vertAlign val="subscript"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 xml:space="preserve"> with minimum allowable slopes" (Cells shaded light orange)</t>
    </r>
  </si>
  <si>
    <t>see Sec 6.2 "High-level Inflow"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</si>
</sst>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10" fontId="4" fillId="0" borderId="0" xfId="0" applyNumberFormat="1" applyFont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left" inden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0" fontId="4" fillId="0" borderId="6" xfId="0" quotePrefix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1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/>
    <xf numFmtId="2" fontId="4" fillId="0" borderId="0" xfId="0" applyNumberFormat="1" applyFont="1" applyBorder="1"/>
    <xf numFmtId="0" fontId="4" fillId="0" borderId="0" xfId="0" applyFont="1" applyFill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9" fontId="4" fillId="0" borderId="5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</xdr:row>
      <xdr:rowOff>15239</xdr:rowOff>
    </xdr:from>
    <xdr:to>
      <xdr:col>15</xdr:col>
      <xdr:colOff>563879</xdr:colOff>
      <xdr:row>9</xdr:row>
      <xdr:rowOff>10778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D6E1F9-DCD2-4CB7-9643-D10926BD9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3220" y="213359"/>
          <a:ext cx="1866899" cy="1481439"/>
        </a:xfrm>
        <a:prstGeom prst="rect">
          <a:avLst/>
        </a:prstGeom>
      </xdr:spPr>
    </xdr:pic>
    <xdr:clientData/>
  </xdr:twoCellAnchor>
  <xdr:twoCellAnchor editAs="oneCell">
    <xdr:from>
      <xdr:col>11</xdr:col>
      <xdr:colOff>469871</xdr:colOff>
      <xdr:row>10</xdr:row>
      <xdr:rowOff>60961</xdr:rowOff>
    </xdr:from>
    <xdr:to>
      <xdr:col>15</xdr:col>
      <xdr:colOff>548640</xdr:colOff>
      <xdr:row>19</xdr:row>
      <xdr:rowOff>167640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2C28CF-D14D-4550-9292-55A60FC86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3951" y="1943101"/>
          <a:ext cx="2120929" cy="180593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21</xdr:row>
      <xdr:rowOff>40468</xdr:rowOff>
    </xdr:from>
    <xdr:to>
      <xdr:col>15</xdr:col>
      <xdr:colOff>586739</xdr:colOff>
      <xdr:row>29</xdr:row>
      <xdr:rowOff>151538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D6726F6-2C9A-4919-BCAD-686A1D216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22720" y="4033348"/>
          <a:ext cx="2080259" cy="1604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D041A-D4EC-4623-A19F-FE3B4B4A72EC}">
  <dimension ref="A1:P102"/>
  <sheetViews>
    <sheetView tabSelected="1" topLeftCell="A19" workbookViewId="0">
      <selection activeCell="M39" sqref="M39"/>
    </sheetView>
  </sheetViews>
  <sheetFormatPr defaultRowHeight="14.4" x14ac:dyDescent="0.3"/>
  <cols>
    <col min="1" max="1" width="13.109375" customWidth="1"/>
    <col min="2" max="2" width="7" customWidth="1"/>
    <col min="3" max="15" width="7.44140625" customWidth="1"/>
    <col min="17" max="17" width="8.5546875" customWidth="1"/>
  </cols>
  <sheetData>
    <row r="1" spans="1:14" ht="15.6" x14ac:dyDescent="0.35">
      <c r="A1" s="1" t="s">
        <v>0</v>
      </c>
      <c r="N1" t="s">
        <v>56</v>
      </c>
    </row>
    <row r="2" spans="1:14" ht="15" x14ac:dyDescent="0.35">
      <c r="B2" s="2" t="s">
        <v>1</v>
      </c>
      <c r="C2" s="2" t="s">
        <v>2</v>
      </c>
      <c r="D2" s="2" t="s">
        <v>3</v>
      </c>
    </row>
    <row r="3" spans="1:14" x14ac:dyDescent="0.3">
      <c r="B3" s="2">
        <v>150</v>
      </c>
      <c r="C3" s="3">
        <v>3.8137618289749442</v>
      </c>
      <c r="D3" s="4">
        <v>5.0000000000000001E-3</v>
      </c>
    </row>
    <row r="4" spans="1:14" x14ac:dyDescent="0.3">
      <c r="B4" s="2">
        <v>225</v>
      </c>
      <c r="C4" s="3">
        <v>6.4572192622632807</v>
      </c>
      <c r="D4" s="4">
        <v>4.0000000000000001E-3</v>
      </c>
    </row>
    <row r="5" spans="1:14" x14ac:dyDescent="0.3">
      <c r="B5" s="2">
        <v>300</v>
      </c>
      <c r="C5" s="3">
        <v>17.058486447323027</v>
      </c>
      <c r="D5" s="4">
        <v>2.5000000000000001E-3</v>
      </c>
    </row>
    <row r="6" spans="1:14" x14ac:dyDescent="0.3">
      <c r="B6" s="5"/>
      <c r="C6" s="6"/>
      <c r="D6" s="7"/>
    </row>
    <row r="7" spans="1:14" ht="15.6" x14ac:dyDescent="0.35">
      <c r="A7" s="1" t="s">
        <v>4</v>
      </c>
      <c r="B7" s="5"/>
      <c r="C7" s="6"/>
      <c r="D7" s="7"/>
    </row>
    <row r="8" spans="1:14" x14ac:dyDescent="0.3">
      <c r="A8" s="8" t="s">
        <v>5</v>
      </c>
      <c r="B8" s="5"/>
      <c r="C8" s="6"/>
      <c r="D8" s="7"/>
    </row>
    <row r="9" spans="1:14" x14ac:dyDescent="0.3">
      <c r="B9" t="s">
        <v>6</v>
      </c>
      <c r="C9">
        <v>180</v>
      </c>
      <c r="D9" t="s">
        <v>7</v>
      </c>
    </row>
    <row r="10" spans="1:14" ht="15.6" x14ac:dyDescent="0.35">
      <c r="B10" t="s">
        <v>8</v>
      </c>
      <c r="C10" t="s">
        <v>9</v>
      </c>
      <c r="N10" t="s">
        <v>55</v>
      </c>
    </row>
    <row r="11" spans="1:14" ht="16.8" x14ac:dyDescent="0.35">
      <c r="B11" s="9" t="s">
        <v>10</v>
      </c>
      <c r="C11" t="s">
        <v>11</v>
      </c>
    </row>
    <row r="12" spans="1:14" ht="15" x14ac:dyDescent="0.35">
      <c r="B12" s="2" t="s">
        <v>1</v>
      </c>
      <c r="C12" s="2" t="s">
        <v>3</v>
      </c>
      <c r="D12" s="2" t="s">
        <v>12</v>
      </c>
      <c r="E12" s="2" t="s">
        <v>13</v>
      </c>
      <c r="F12" s="2" t="s">
        <v>14</v>
      </c>
    </row>
    <row r="13" spans="1:14" x14ac:dyDescent="0.3">
      <c r="B13" s="2">
        <v>150</v>
      </c>
      <c r="C13" s="4">
        <v>5.0000000000000001E-3</v>
      </c>
      <c r="D13" s="3">
        <f>C3</f>
        <v>3.8137618289749442</v>
      </c>
      <c r="E13" s="10">
        <v>418.74386126696527</v>
      </c>
      <c r="F13" s="3">
        <v>0.87238304430617764</v>
      </c>
    </row>
    <row r="14" spans="1:14" x14ac:dyDescent="0.3">
      <c r="B14" s="2">
        <v>225</v>
      </c>
      <c r="C14" s="4">
        <v>4.0000000000000001E-3</v>
      </c>
      <c r="D14" s="3">
        <f>C4</f>
        <v>6.4572192622632807</v>
      </c>
      <c r="E14" s="10">
        <v>843.82782940877053</v>
      </c>
      <c r="F14" s="3">
        <v>1.7579746446016051</v>
      </c>
    </row>
    <row r="15" spans="1:14" x14ac:dyDescent="0.3">
      <c r="B15" s="2">
        <v>300</v>
      </c>
      <c r="C15" s="4">
        <v>2.5000000000000001E-3</v>
      </c>
      <c r="D15" s="3">
        <f>C5</f>
        <v>17.058486447323027</v>
      </c>
      <c r="E15" s="10">
        <v>2945.016560066832</v>
      </c>
      <c r="F15" s="3">
        <v>6.1354511668058995</v>
      </c>
    </row>
    <row r="17" spans="1:14" ht="15.6" x14ac:dyDescent="0.35">
      <c r="A17" s="1" t="s">
        <v>15</v>
      </c>
    </row>
    <row r="18" spans="1:14" x14ac:dyDescent="0.3">
      <c r="A18" s="8" t="s">
        <v>16</v>
      </c>
    </row>
    <row r="19" spans="1:14" x14ac:dyDescent="0.3">
      <c r="B19" s="2" t="s">
        <v>1</v>
      </c>
      <c r="C19" s="2" t="s">
        <v>17</v>
      </c>
      <c r="D19" s="2" t="s">
        <v>18</v>
      </c>
    </row>
    <row r="20" spans="1:14" ht="16.8" x14ac:dyDescent="0.35">
      <c r="A20" t="s">
        <v>19</v>
      </c>
      <c r="B20" s="2">
        <v>150</v>
      </c>
      <c r="C20" s="11">
        <v>1.047E-2</v>
      </c>
      <c r="D20" s="11">
        <v>-0.57421</v>
      </c>
    </row>
    <row r="21" spans="1:14" ht="15.6" x14ac:dyDescent="0.35">
      <c r="B21" s="2">
        <v>225</v>
      </c>
      <c r="C21" s="11">
        <v>1.1537E-2</v>
      </c>
      <c r="D21" s="11">
        <v>-0.57981000000000005</v>
      </c>
      <c r="N21" t="s">
        <v>57</v>
      </c>
    </row>
    <row r="22" spans="1:14" x14ac:dyDescent="0.3">
      <c r="B22" s="2">
        <v>300</v>
      </c>
      <c r="C22" s="11">
        <v>1.2389000000000001E-2</v>
      </c>
      <c r="D22" s="11">
        <v>-0.57748999999999995</v>
      </c>
    </row>
    <row r="23" spans="1:14" x14ac:dyDescent="0.3">
      <c r="B23" s="33"/>
      <c r="C23" s="34"/>
      <c r="D23" s="34"/>
    </row>
    <row r="24" spans="1:14" x14ac:dyDescent="0.3">
      <c r="B24" s="34"/>
      <c r="C24" s="41"/>
      <c r="D24" s="34"/>
    </row>
    <row r="25" spans="1:14" ht="15.6" x14ac:dyDescent="0.35">
      <c r="A25" s="1" t="s">
        <v>22</v>
      </c>
      <c r="H25" s="1" t="s">
        <v>20</v>
      </c>
    </row>
    <row r="26" spans="1:14" ht="15.6" x14ac:dyDescent="0.35">
      <c r="A26" s="12" t="s">
        <v>24</v>
      </c>
      <c r="B26" s="13" t="s">
        <v>25</v>
      </c>
      <c r="C26" s="13" t="s">
        <v>26</v>
      </c>
      <c r="D26" s="13" t="s">
        <v>27</v>
      </c>
      <c r="E26" s="13" t="s">
        <v>28</v>
      </c>
      <c r="F26" s="13" t="s">
        <v>29</v>
      </c>
      <c r="H26" s="2" t="s">
        <v>1</v>
      </c>
      <c r="I26" s="2" t="s">
        <v>21</v>
      </c>
      <c r="J26" s="2" t="s">
        <v>3</v>
      </c>
    </row>
    <row r="27" spans="1:14" x14ac:dyDescent="0.3">
      <c r="A27" s="15" t="s">
        <v>31</v>
      </c>
      <c r="B27" s="16">
        <v>1</v>
      </c>
      <c r="C27" s="13"/>
      <c r="D27" s="16">
        <v>1</v>
      </c>
      <c r="E27" s="13"/>
      <c r="F27" s="13"/>
      <c r="H27" s="2">
        <v>150</v>
      </c>
      <c r="I27" s="3">
        <v>10.917930613908895</v>
      </c>
      <c r="J27" s="4">
        <v>5.0000000000000001E-3</v>
      </c>
    </row>
    <row r="28" spans="1:14" x14ac:dyDescent="0.3">
      <c r="A28" s="15" t="s">
        <v>32</v>
      </c>
      <c r="B28" s="16">
        <v>1</v>
      </c>
      <c r="C28" s="16">
        <v>1</v>
      </c>
      <c r="D28" s="13"/>
      <c r="E28" s="13"/>
      <c r="F28" s="13"/>
      <c r="H28" s="2">
        <v>225</v>
      </c>
      <c r="I28" s="3">
        <v>28.790217728545539</v>
      </c>
      <c r="J28" s="4">
        <v>4.0000000000000001E-3</v>
      </c>
    </row>
    <row r="29" spans="1:14" x14ac:dyDescent="0.3">
      <c r="A29" s="43" t="s">
        <v>34</v>
      </c>
      <c r="B29" s="45">
        <v>1</v>
      </c>
      <c r="C29" s="17">
        <v>1</v>
      </c>
      <c r="D29" s="18"/>
      <c r="E29" s="19"/>
      <c r="F29" s="47" t="s">
        <v>35</v>
      </c>
      <c r="H29" s="2">
        <v>300</v>
      </c>
      <c r="I29" s="3">
        <v>48.834130062449226</v>
      </c>
      <c r="J29" s="4">
        <v>2.5000000000000001E-3</v>
      </c>
    </row>
    <row r="30" spans="1:14" x14ac:dyDescent="0.3">
      <c r="A30" s="44"/>
      <c r="B30" s="46"/>
      <c r="C30" s="20" t="s">
        <v>36</v>
      </c>
      <c r="D30" s="21"/>
      <c r="E30" s="22"/>
      <c r="F30" s="48"/>
    </row>
    <row r="31" spans="1:14" x14ac:dyDescent="0.3">
      <c r="A31" s="15" t="s">
        <v>37</v>
      </c>
      <c r="B31" s="16">
        <v>1</v>
      </c>
      <c r="C31" s="16">
        <v>0.75</v>
      </c>
      <c r="D31" s="16">
        <v>0.25</v>
      </c>
      <c r="E31" s="13"/>
      <c r="F31" s="13"/>
      <c r="H31" s="1" t="s">
        <v>23</v>
      </c>
    </row>
    <row r="32" spans="1:14" x14ac:dyDescent="0.3">
      <c r="A32" s="15" t="s">
        <v>37</v>
      </c>
      <c r="B32" s="16">
        <v>1</v>
      </c>
      <c r="C32" s="16">
        <v>0.5</v>
      </c>
      <c r="D32" s="16">
        <v>0.5</v>
      </c>
      <c r="E32" s="13"/>
      <c r="F32" s="13"/>
      <c r="H32" s="11" t="s">
        <v>6</v>
      </c>
      <c r="I32" s="14">
        <v>0.04</v>
      </c>
      <c r="J32" s="11" t="s">
        <v>30</v>
      </c>
    </row>
    <row r="33" spans="1:14" x14ac:dyDescent="0.3">
      <c r="A33" s="43" t="s">
        <v>38</v>
      </c>
      <c r="B33" s="45">
        <v>1</v>
      </c>
      <c r="C33" s="17">
        <v>0.5</v>
      </c>
      <c r="D33" s="17">
        <v>0.5</v>
      </c>
      <c r="E33" s="19"/>
      <c r="F33" s="47" t="s">
        <v>35</v>
      </c>
      <c r="H33" s="11" t="s">
        <v>8</v>
      </c>
      <c r="I33" s="3">
        <v>0.41</v>
      </c>
      <c r="J33" s="11" t="s">
        <v>30</v>
      </c>
    </row>
    <row r="34" spans="1:14" x14ac:dyDescent="0.3">
      <c r="A34" s="44"/>
      <c r="B34" s="46"/>
      <c r="C34" s="20" t="s">
        <v>36</v>
      </c>
      <c r="D34" s="20" t="s">
        <v>36</v>
      </c>
      <c r="E34" s="22"/>
      <c r="F34" s="48"/>
      <c r="H34" s="11" t="s">
        <v>33</v>
      </c>
      <c r="I34" s="3">
        <v>1.2</v>
      </c>
      <c r="J34" s="11" t="s">
        <v>30</v>
      </c>
    </row>
    <row r="35" spans="1:14" x14ac:dyDescent="0.3">
      <c r="A35" s="15" t="s">
        <v>39</v>
      </c>
      <c r="B35" s="16">
        <v>1</v>
      </c>
      <c r="C35" s="16">
        <v>0.5</v>
      </c>
      <c r="D35" s="16"/>
      <c r="E35" s="16">
        <v>0.5</v>
      </c>
      <c r="F35" s="23"/>
      <c r="H35" s="42" t="s">
        <v>62</v>
      </c>
      <c r="I35" s="24"/>
    </row>
    <row r="38" spans="1:14" x14ac:dyDescent="0.3">
      <c r="A38" s="1" t="s">
        <v>58</v>
      </c>
    </row>
    <row r="39" spans="1:14" ht="15.6" x14ac:dyDescent="0.35">
      <c r="A39" t="s">
        <v>61</v>
      </c>
    </row>
    <row r="40" spans="1:14" x14ac:dyDescent="0.3">
      <c r="A40" t="s">
        <v>59</v>
      </c>
    </row>
    <row r="41" spans="1:14" ht="16.8" x14ac:dyDescent="0.35">
      <c r="A41" t="s">
        <v>60</v>
      </c>
    </row>
    <row r="44" spans="1:14" x14ac:dyDescent="0.3">
      <c r="A44" s="1" t="s">
        <v>45</v>
      </c>
    </row>
    <row r="45" spans="1:14" ht="15.6" x14ac:dyDescent="0.35">
      <c r="A45" s="1" t="s">
        <v>47</v>
      </c>
      <c r="B45" s="1"/>
    </row>
    <row r="46" spans="1:14" x14ac:dyDescent="0.3">
      <c r="A46" s="49" t="s">
        <v>24</v>
      </c>
      <c r="B46" s="50" t="s">
        <v>25</v>
      </c>
      <c r="C46" s="51"/>
      <c r="D46" s="52"/>
      <c r="E46" s="50" t="s">
        <v>26</v>
      </c>
      <c r="F46" s="51"/>
      <c r="G46" s="52"/>
      <c r="H46" s="50" t="s">
        <v>27</v>
      </c>
      <c r="I46" s="51"/>
      <c r="J46" s="52"/>
      <c r="K46" s="50" t="s">
        <v>28</v>
      </c>
      <c r="L46" s="51"/>
      <c r="M46" s="52"/>
      <c r="N46" s="13" t="s">
        <v>29</v>
      </c>
    </row>
    <row r="47" spans="1:14" ht="40.799999999999997" x14ac:dyDescent="0.3">
      <c r="A47" s="49"/>
      <c r="B47" s="25" t="s">
        <v>1</v>
      </c>
      <c r="C47" s="26" t="s">
        <v>40</v>
      </c>
      <c r="D47" s="13" t="s">
        <v>41</v>
      </c>
      <c r="E47" s="25" t="s">
        <v>1</v>
      </c>
      <c r="F47" s="26" t="s">
        <v>40</v>
      </c>
      <c r="G47" s="13" t="s">
        <v>41</v>
      </c>
      <c r="H47" s="25" t="s">
        <v>1</v>
      </c>
      <c r="I47" s="26" t="s">
        <v>40</v>
      </c>
      <c r="J47" s="13" t="s">
        <v>41</v>
      </c>
      <c r="K47" s="25" t="s">
        <v>1</v>
      </c>
      <c r="L47" s="26" t="s">
        <v>40</v>
      </c>
      <c r="M47" s="13" t="s">
        <v>41</v>
      </c>
      <c r="N47" s="26" t="s">
        <v>52</v>
      </c>
    </row>
    <row r="48" spans="1:14" x14ac:dyDescent="0.3">
      <c r="A48" s="15" t="s">
        <v>31</v>
      </c>
      <c r="B48" s="29">
        <v>150</v>
      </c>
      <c r="C48" s="23">
        <f>VLOOKUP(B48,B$3:C$5,2)</f>
        <v>3.8137618289749442</v>
      </c>
      <c r="D48" s="4">
        <f>VLOOKUP(B48,B$3:D$5,3)</f>
        <v>5.0000000000000001E-3</v>
      </c>
      <c r="E48" s="25"/>
      <c r="F48" s="13"/>
      <c r="G48" s="13"/>
      <c r="H48" s="31">
        <f>IF(I48&gt;$D$14,300,IF(I48&gt;$D$13,225,150))</f>
        <v>150</v>
      </c>
      <c r="I48" s="23">
        <f>C48*D$27</f>
        <v>3.8137618289749442</v>
      </c>
      <c r="J48" s="4">
        <f>IF(I48=$C48,$D48,$C$20*I48^$D$20)</f>
        <v>5.0000000000000001E-3</v>
      </c>
      <c r="K48" s="4"/>
      <c r="L48" s="13"/>
      <c r="M48" s="13"/>
      <c r="N48" s="13"/>
    </row>
    <row r="49" spans="1:16" x14ac:dyDescent="0.3">
      <c r="A49" s="15" t="s">
        <v>32</v>
      </c>
      <c r="B49" s="29">
        <v>150</v>
      </c>
      <c r="C49" s="23">
        <f t="shared" ref="C49:C54" si="0">VLOOKUP(B49,B$3:C$5,2)</f>
        <v>3.8137618289749442</v>
      </c>
      <c r="D49" s="4">
        <f t="shared" ref="D49:D54" si="1">VLOOKUP(B49,B$3:D$5,3)</f>
        <v>5.0000000000000001E-3</v>
      </c>
      <c r="E49" s="31">
        <f>IF(F49&gt;$D$14,300,IF(F49&gt;$D$13,225,150))</f>
        <v>150</v>
      </c>
      <c r="F49" s="23">
        <f>C49*C$28</f>
        <v>3.8137618289749442</v>
      </c>
      <c r="G49" s="32">
        <f>IF(F49=$C49,$D49,IF(E49=150,$C$20*F49^$D$20,IF(E49=225,$C$21*F49^$D$21,$C$22*F49^$D22)))</f>
        <v>5.0000000000000001E-3</v>
      </c>
      <c r="H49" s="4"/>
      <c r="I49" s="13"/>
      <c r="J49" s="13"/>
      <c r="K49" s="25"/>
      <c r="L49" s="13"/>
      <c r="M49" s="13"/>
      <c r="N49" s="13"/>
    </row>
    <row r="50" spans="1:16" x14ac:dyDescent="0.3">
      <c r="A50" s="15" t="s">
        <v>34</v>
      </c>
      <c r="B50" s="29">
        <v>150</v>
      </c>
      <c r="C50" s="23">
        <f t="shared" si="0"/>
        <v>3.8137618289749442</v>
      </c>
      <c r="D50" s="4">
        <f t="shared" si="1"/>
        <v>5.0000000000000001E-3</v>
      </c>
      <c r="E50" s="31">
        <f t="shared" ref="E50:E54" si="2">IF(F50&gt;$D$14,300,IF(F50&gt;$D$13,225,150))</f>
        <v>150</v>
      </c>
      <c r="F50" s="23">
        <f>(C50-N50)*C$29</f>
        <v>3.4037618289749441</v>
      </c>
      <c r="G50" s="32">
        <f>IF(F50=$C50,$D50,IF(E50=150,$C$20*F50^$D$20,IF(E50=225,$C$21*F50^$D$21,$C$22*F50^#REF!)))</f>
        <v>5.1819164966968997E-3</v>
      </c>
      <c r="H50" s="4"/>
      <c r="I50" s="13"/>
      <c r="J50" s="13"/>
      <c r="K50" s="25"/>
      <c r="L50" s="13"/>
      <c r="M50" s="13"/>
      <c r="N50" s="23">
        <f>I$33</f>
        <v>0.41</v>
      </c>
    </row>
    <row r="51" spans="1:16" x14ac:dyDescent="0.3">
      <c r="A51" s="15" t="s">
        <v>37</v>
      </c>
      <c r="B51" s="29">
        <v>300</v>
      </c>
      <c r="C51" s="23">
        <f t="shared" si="0"/>
        <v>17.058486447323027</v>
      </c>
      <c r="D51" s="4">
        <f t="shared" si="1"/>
        <v>2.5000000000000001E-3</v>
      </c>
      <c r="E51" s="31">
        <f t="shared" si="2"/>
        <v>300</v>
      </c>
      <c r="F51" s="23">
        <f>C51*C$31</f>
        <v>12.79386483549227</v>
      </c>
      <c r="G51" s="4">
        <f t="shared" ref="G51:G54" si="3">IF(F51=$C51,$D51,$C$20*F51^$D$20)</f>
        <v>2.4226752473743688E-3</v>
      </c>
      <c r="H51" s="31">
        <f t="shared" ref="H51:H53" si="4">IF(I51&gt;$D$14,300,IF(I51&gt;$D$13,225,150))</f>
        <v>225</v>
      </c>
      <c r="I51" s="23">
        <f>C51*D$31</f>
        <v>4.2646216118307567</v>
      </c>
      <c r="J51" s="4">
        <f t="shared" ref="J51:J53" si="5">IF(I51=$C51,$D51,$C$20*I51^$D$20)</f>
        <v>4.5526367289253234E-3</v>
      </c>
      <c r="K51" s="4"/>
      <c r="L51" s="13"/>
      <c r="M51" s="13"/>
      <c r="N51" s="13"/>
    </row>
    <row r="52" spans="1:16" x14ac:dyDescent="0.3">
      <c r="A52" s="15" t="s">
        <v>37</v>
      </c>
      <c r="B52" s="29">
        <v>150</v>
      </c>
      <c r="C52" s="23">
        <f t="shared" si="0"/>
        <v>3.8137618289749442</v>
      </c>
      <c r="D52" s="4">
        <f t="shared" si="1"/>
        <v>5.0000000000000001E-3</v>
      </c>
      <c r="E52" s="31">
        <f t="shared" si="2"/>
        <v>150</v>
      </c>
      <c r="F52" s="23">
        <f>C52*C$32</f>
        <v>1.9068809144874721</v>
      </c>
      <c r="G52" s="4">
        <f t="shared" si="3"/>
        <v>7.2273998669490219E-3</v>
      </c>
      <c r="H52" s="31">
        <f t="shared" si="4"/>
        <v>150</v>
      </c>
      <c r="I52" s="23">
        <f>C52*D$32</f>
        <v>1.9068809144874721</v>
      </c>
      <c r="J52" s="4">
        <f t="shared" si="5"/>
        <v>7.2273998669490219E-3</v>
      </c>
      <c r="K52" s="4"/>
      <c r="L52" s="13"/>
      <c r="M52" s="13"/>
      <c r="N52" s="13"/>
    </row>
    <row r="53" spans="1:16" x14ac:dyDescent="0.3">
      <c r="A53" s="15" t="s">
        <v>38</v>
      </c>
      <c r="B53" s="29">
        <v>150</v>
      </c>
      <c r="C53" s="23">
        <f t="shared" si="0"/>
        <v>3.8137618289749442</v>
      </c>
      <c r="D53" s="4">
        <f t="shared" si="1"/>
        <v>5.0000000000000001E-3</v>
      </c>
      <c r="E53" s="31">
        <f t="shared" si="2"/>
        <v>150</v>
      </c>
      <c r="F53" s="23">
        <f>(C53-N53)*C$33</f>
        <v>1.701880914487472</v>
      </c>
      <c r="G53" s="4">
        <f t="shared" si="3"/>
        <v>7.7151583492007566E-3</v>
      </c>
      <c r="H53" s="31">
        <f t="shared" si="4"/>
        <v>150</v>
      </c>
      <c r="I53" s="23">
        <f>(C53-N53)*D$33</f>
        <v>1.701880914487472</v>
      </c>
      <c r="J53" s="4">
        <f t="shared" si="5"/>
        <v>7.7151583492007566E-3</v>
      </c>
      <c r="K53" s="4"/>
      <c r="L53" s="13"/>
      <c r="M53" s="13"/>
      <c r="N53" s="23">
        <f>I$33</f>
        <v>0.41</v>
      </c>
    </row>
    <row r="54" spans="1:16" x14ac:dyDescent="0.3">
      <c r="A54" s="15" t="s">
        <v>39</v>
      </c>
      <c r="B54" s="29">
        <v>150</v>
      </c>
      <c r="C54" s="23">
        <f t="shared" si="0"/>
        <v>3.8137618289749442</v>
      </c>
      <c r="D54" s="4">
        <f t="shared" si="1"/>
        <v>5.0000000000000001E-3</v>
      </c>
      <c r="E54" s="31">
        <f t="shared" si="2"/>
        <v>150</v>
      </c>
      <c r="F54" s="23">
        <f>C54*C$35</f>
        <v>1.9068809144874721</v>
      </c>
      <c r="G54" s="4">
        <f t="shared" si="3"/>
        <v>7.2273998669490219E-3</v>
      </c>
      <c r="H54" s="4"/>
      <c r="I54" s="13"/>
      <c r="J54" s="13"/>
      <c r="K54" s="31">
        <f t="shared" ref="K54" si="6">IF(L54&gt;$D$14,300,IF(L54&gt;$D$13,225,150))</f>
        <v>150</v>
      </c>
      <c r="L54" s="23">
        <f>C54*E$35</f>
        <v>1.9068809144874721</v>
      </c>
      <c r="M54" s="4">
        <f>IF(L54=$C54,$D54,$C$20*L54^$D$20)</f>
        <v>7.2273998669490219E-3</v>
      </c>
      <c r="N54" s="13"/>
    </row>
    <row r="55" spans="1:16" x14ac:dyDescent="0.3">
      <c r="A55" s="35"/>
      <c r="B55" s="36"/>
      <c r="C55" s="36"/>
      <c r="D55" s="37"/>
      <c r="E55" s="38"/>
      <c r="F55" s="36"/>
      <c r="G55" s="37"/>
      <c r="H55" s="37"/>
      <c r="I55" s="39"/>
      <c r="J55" s="39"/>
      <c r="K55" s="38"/>
      <c r="L55" s="36"/>
      <c r="M55" s="37"/>
      <c r="N55" s="39"/>
    </row>
    <row r="56" spans="1:16" ht="15.6" x14ac:dyDescent="0.35">
      <c r="A56" s="1" t="s">
        <v>46</v>
      </c>
      <c r="B56" s="1"/>
    </row>
    <row r="57" spans="1:16" x14ac:dyDescent="0.3">
      <c r="A57" s="49" t="s">
        <v>24</v>
      </c>
      <c r="B57" s="50" t="s">
        <v>25</v>
      </c>
      <c r="C57" s="51"/>
      <c r="D57" s="52"/>
      <c r="E57" s="50" t="s">
        <v>26</v>
      </c>
      <c r="F57" s="51"/>
      <c r="G57" s="52"/>
      <c r="H57" s="50" t="s">
        <v>27</v>
      </c>
      <c r="I57" s="51"/>
      <c r="J57" s="52"/>
      <c r="K57" s="50" t="s">
        <v>28</v>
      </c>
      <c r="L57" s="51"/>
      <c r="M57" s="52"/>
      <c r="N57" s="25" t="s">
        <v>29</v>
      </c>
    </row>
    <row r="58" spans="1:16" ht="40.799999999999997" x14ac:dyDescent="0.3">
      <c r="A58" s="49"/>
      <c r="B58" s="25" t="s">
        <v>1</v>
      </c>
      <c r="C58" s="26" t="s">
        <v>43</v>
      </c>
      <c r="D58" s="25" t="s">
        <v>41</v>
      </c>
      <c r="E58" s="25" t="s">
        <v>1</v>
      </c>
      <c r="F58" s="26" t="s">
        <v>43</v>
      </c>
      <c r="G58" s="25" t="s">
        <v>41</v>
      </c>
      <c r="H58" s="25" t="s">
        <v>1</v>
      </c>
      <c r="I58" s="26" t="s">
        <v>43</v>
      </c>
      <c r="J58" s="25" t="s">
        <v>41</v>
      </c>
      <c r="K58" s="25" t="s">
        <v>1</v>
      </c>
      <c r="L58" s="26" t="s">
        <v>43</v>
      </c>
      <c r="M58" s="25" t="s">
        <v>41</v>
      </c>
      <c r="N58" s="26" t="s">
        <v>53</v>
      </c>
    </row>
    <row r="59" spans="1:16" x14ac:dyDescent="0.3">
      <c r="A59" s="15" t="s">
        <v>31</v>
      </c>
      <c r="B59" s="30">
        <f t="shared" ref="B59:B65" si="7">B48</f>
        <v>150</v>
      </c>
      <c r="C59" s="23">
        <f>VLOOKUP(B59,B$13:F$15,5)</f>
        <v>0.87238304430617764</v>
      </c>
      <c r="D59" s="4">
        <f t="shared" ref="D59:D65" si="8">VLOOKUP(B59,B$3:D$5,3)</f>
        <v>5.0000000000000001E-3</v>
      </c>
      <c r="E59" s="25"/>
      <c r="F59" s="13"/>
      <c r="G59" s="13"/>
      <c r="H59" s="25">
        <f>H48</f>
        <v>150</v>
      </c>
      <c r="I59" s="23">
        <f>C59*D$27</f>
        <v>0.87238304430617764</v>
      </c>
      <c r="J59" s="4">
        <f>J48</f>
        <v>5.0000000000000001E-3</v>
      </c>
      <c r="K59" s="4"/>
      <c r="L59" s="13"/>
      <c r="M59" s="13"/>
      <c r="N59" s="13"/>
    </row>
    <row r="60" spans="1:16" x14ac:dyDescent="0.3">
      <c r="A60" s="15" t="s">
        <v>32</v>
      </c>
      <c r="B60" s="30">
        <f t="shared" si="7"/>
        <v>150</v>
      </c>
      <c r="C60" s="23">
        <f t="shared" ref="C60:C65" si="9">VLOOKUP(B60,B$13:F$15,5)</f>
        <v>0.87238304430617764</v>
      </c>
      <c r="D60" s="4">
        <f t="shared" si="8"/>
        <v>5.0000000000000001E-3</v>
      </c>
      <c r="E60" s="25">
        <f t="shared" ref="E60:E65" si="10">E49</f>
        <v>150</v>
      </c>
      <c r="F60" s="23">
        <f>C60*C$28</f>
        <v>0.87238304430617764</v>
      </c>
      <c r="G60" s="4">
        <f t="shared" ref="G60:G65" si="11">G49</f>
        <v>5.0000000000000001E-3</v>
      </c>
      <c r="H60" s="4"/>
      <c r="I60" s="13"/>
      <c r="J60" s="13"/>
      <c r="K60" s="25"/>
      <c r="L60" s="13"/>
      <c r="M60" s="13"/>
      <c r="N60" s="13"/>
      <c r="P60" s="27"/>
    </row>
    <row r="61" spans="1:16" x14ac:dyDescent="0.3">
      <c r="A61" s="15" t="s">
        <v>34</v>
      </c>
      <c r="B61" s="30">
        <f t="shared" si="7"/>
        <v>150</v>
      </c>
      <c r="C61" s="23">
        <f t="shared" si="9"/>
        <v>0.87238304430617764</v>
      </c>
      <c r="D61" s="4">
        <f t="shared" si="8"/>
        <v>5.0000000000000001E-3</v>
      </c>
      <c r="E61" s="25">
        <f t="shared" si="10"/>
        <v>150</v>
      </c>
      <c r="F61" s="23">
        <f>(C61-N61)*C$29</f>
        <v>0.8323830443061776</v>
      </c>
      <c r="G61" s="4">
        <f t="shared" si="11"/>
        <v>5.1819164966968997E-3</v>
      </c>
      <c r="H61" s="4"/>
      <c r="I61" s="13"/>
      <c r="J61" s="13"/>
      <c r="K61" s="25"/>
      <c r="L61" s="13"/>
      <c r="M61" s="13"/>
      <c r="N61" s="23">
        <f>I$32</f>
        <v>0.04</v>
      </c>
      <c r="P61" s="27"/>
    </row>
    <row r="62" spans="1:16" x14ac:dyDescent="0.3">
      <c r="A62" s="15" t="s">
        <v>37</v>
      </c>
      <c r="B62" s="30">
        <f t="shared" si="7"/>
        <v>300</v>
      </c>
      <c r="C62" s="23">
        <f t="shared" si="9"/>
        <v>6.1354511668058995</v>
      </c>
      <c r="D62" s="4">
        <f t="shared" si="8"/>
        <v>2.5000000000000001E-3</v>
      </c>
      <c r="E62" s="25">
        <f t="shared" si="10"/>
        <v>300</v>
      </c>
      <c r="F62" s="23">
        <f>C62*C$31</f>
        <v>4.6015883751044244</v>
      </c>
      <c r="G62" s="4">
        <f t="shared" si="11"/>
        <v>2.4226752473743688E-3</v>
      </c>
      <c r="H62" s="25">
        <f>H51</f>
        <v>225</v>
      </c>
      <c r="I62" s="23">
        <f>C62*D$31</f>
        <v>1.5338627917014749</v>
      </c>
      <c r="J62" s="4">
        <f>J51</f>
        <v>4.5526367289253234E-3</v>
      </c>
      <c r="K62" s="4"/>
      <c r="L62" s="13"/>
      <c r="M62" s="13"/>
      <c r="N62" s="13"/>
      <c r="P62" s="27"/>
    </row>
    <row r="63" spans="1:16" x14ac:dyDescent="0.3">
      <c r="A63" s="15" t="s">
        <v>37</v>
      </c>
      <c r="B63" s="30">
        <f t="shared" si="7"/>
        <v>150</v>
      </c>
      <c r="C63" s="23">
        <f t="shared" si="9"/>
        <v>0.87238304430617764</v>
      </c>
      <c r="D63" s="4">
        <f t="shared" si="8"/>
        <v>5.0000000000000001E-3</v>
      </c>
      <c r="E63" s="25">
        <f t="shared" si="10"/>
        <v>150</v>
      </c>
      <c r="F63" s="23">
        <f>C63*C$32</f>
        <v>0.43619152215308882</v>
      </c>
      <c r="G63" s="4">
        <f t="shared" si="11"/>
        <v>7.2273998669490219E-3</v>
      </c>
      <c r="H63" s="25">
        <f>H52</f>
        <v>150</v>
      </c>
      <c r="I63" s="23">
        <f>C63*D$32</f>
        <v>0.43619152215308882</v>
      </c>
      <c r="J63" s="4">
        <f>J52</f>
        <v>7.2273998669490219E-3</v>
      </c>
      <c r="K63" s="4"/>
      <c r="L63" s="13"/>
      <c r="M63" s="13"/>
      <c r="N63" s="13"/>
      <c r="P63" s="27"/>
    </row>
    <row r="64" spans="1:16" x14ac:dyDescent="0.3">
      <c r="A64" s="15" t="s">
        <v>38</v>
      </c>
      <c r="B64" s="30">
        <f t="shared" si="7"/>
        <v>150</v>
      </c>
      <c r="C64" s="23">
        <f t="shared" si="9"/>
        <v>0.87238304430617764</v>
      </c>
      <c r="D64" s="4">
        <f t="shared" si="8"/>
        <v>5.0000000000000001E-3</v>
      </c>
      <c r="E64" s="25">
        <f t="shared" si="10"/>
        <v>150</v>
      </c>
      <c r="F64" s="23">
        <f>(C64-N64)*C$33</f>
        <v>0.4161915221530888</v>
      </c>
      <c r="G64" s="4">
        <f t="shared" si="11"/>
        <v>7.7151583492007566E-3</v>
      </c>
      <c r="H64" s="25">
        <f>H53</f>
        <v>150</v>
      </c>
      <c r="I64" s="23">
        <f>(C64-N64)*D$33</f>
        <v>0.4161915221530888</v>
      </c>
      <c r="J64" s="4">
        <f>J53</f>
        <v>7.7151583492007566E-3</v>
      </c>
      <c r="K64" s="4"/>
      <c r="L64" s="13"/>
      <c r="M64" s="13"/>
      <c r="N64" s="23">
        <f>I$32</f>
        <v>0.04</v>
      </c>
      <c r="P64" s="27"/>
    </row>
    <row r="65" spans="1:16" x14ac:dyDescent="0.3">
      <c r="A65" s="15" t="s">
        <v>39</v>
      </c>
      <c r="B65" s="30">
        <f t="shared" si="7"/>
        <v>150</v>
      </c>
      <c r="C65" s="23">
        <f t="shared" si="9"/>
        <v>0.87238304430617764</v>
      </c>
      <c r="D65" s="4">
        <f t="shared" si="8"/>
        <v>5.0000000000000001E-3</v>
      </c>
      <c r="E65" s="25">
        <f t="shared" si="10"/>
        <v>150</v>
      </c>
      <c r="F65" s="23">
        <f>C65*C$35</f>
        <v>0.43619152215308882</v>
      </c>
      <c r="G65" s="4">
        <f t="shared" si="11"/>
        <v>7.2273998669490219E-3</v>
      </c>
      <c r="H65" s="4"/>
      <c r="I65" s="13"/>
      <c r="J65" s="13"/>
      <c r="K65" s="25">
        <f>K54</f>
        <v>150</v>
      </c>
      <c r="L65" s="23">
        <f>C65*E$35</f>
        <v>0.43619152215308882</v>
      </c>
      <c r="M65" s="4">
        <f>M54</f>
        <v>7.2273998669490219E-3</v>
      </c>
      <c r="N65" s="13"/>
      <c r="P65" s="27"/>
    </row>
    <row r="67" spans="1:16" x14ac:dyDescent="0.3">
      <c r="A67" s="1" t="s">
        <v>44</v>
      </c>
    </row>
    <row r="68" spans="1:16" ht="15.6" x14ac:dyDescent="0.35">
      <c r="A68" s="1" t="s">
        <v>48</v>
      </c>
    </row>
    <row r="69" spans="1:16" x14ac:dyDescent="0.3">
      <c r="A69" s="49" t="s">
        <v>24</v>
      </c>
      <c r="B69" s="50" t="s">
        <v>25</v>
      </c>
      <c r="C69" s="51"/>
      <c r="D69" s="52"/>
      <c r="E69" s="50" t="s">
        <v>26</v>
      </c>
      <c r="F69" s="51"/>
      <c r="G69" s="52"/>
      <c r="H69" s="50" t="s">
        <v>27</v>
      </c>
      <c r="I69" s="51"/>
      <c r="J69" s="52"/>
      <c r="K69" s="50" t="s">
        <v>28</v>
      </c>
      <c r="L69" s="51"/>
      <c r="M69" s="52"/>
      <c r="N69" s="25" t="s">
        <v>29</v>
      </c>
    </row>
    <row r="70" spans="1:16" ht="40.799999999999997" x14ac:dyDescent="0.3">
      <c r="A70" s="49"/>
      <c r="B70" s="25" t="s">
        <v>1</v>
      </c>
      <c r="C70" s="26" t="s">
        <v>42</v>
      </c>
      <c r="D70" s="25" t="s">
        <v>41</v>
      </c>
      <c r="E70" s="25" t="s">
        <v>1</v>
      </c>
      <c r="F70" s="26" t="s">
        <v>42</v>
      </c>
      <c r="G70" s="25" t="s">
        <v>41</v>
      </c>
      <c r="H70" s="25" t="s">
        <v>1</v>
      </c>
      <c r="I70" s="26" t="s">
        <v>42</v>
      </c>
      <c r="J70" s="25" t="s">
        <v>41</v>
      </c>
      <c r="K70" s="25" t="s">
        <v>1</v>
      </c>
      <c r="L70" s="26" t="s">
        <v>42</v>
      </c>
      <c r="M70" s="25" t="s">
        <v>41</v>
      </c>
      <c r="N70" s="26" t="s">
        <v>54</v>
      </c>
    </row>
    <row r="71" spans="1:16" x14ac:dyDescent="0.3">
      <c r="A71" s="15" t="s">
        <v>31</v>
      </c>
      <c r="B71" s="30">
        <f t="shared" ref="B71:B77" si="12">B48</f>
        <v>150</v>
      </c>
      <c r="C71" s="23">
        <f t="shared" ref="C71:C77" si="13">VLOOKUP(B71,H$27:J$29,2)</f>
        <v>10.917930613908895</v>
      </c>
      <c r="D71" s="4">
        <f t="shared" ref="D71:D77" si="14">VLOOKUP(B71,H$27:J$29,3)</f>
        <v>5.0000000000000001E-3</v>
      </c>
      <c r="E71" s="25"/>
      <c r="F71" s="13"/>
      <c r="G71" s="13"/>
      <c r="H71" s="25">
        <f>H48</f>
        <v>150</v>
      </c>
      <c r="I71" s="23">
        <f>C71*D$27</f>
        <v>10.917930613908895</v>
      </c>
      <c r="J71" s="4">
        <f>J48</f>
        <v>5.0000000000000001E-3</v>
      </c>
      <c r="K71" s="4"/>
      <c r="L71" s="13"/>
      <c r="M71" s="13"/>
      <c r="N71" s="13"/>
    </row>
    <row r="72" spans="1:16" x14ac:dyDescent="0.3">
      <c r="A72" s="15" t="s">
        <v>32</v>
      </c>
      <c r="B72" s="30">
        <f t="shared" si="12"/>
        <v>150</v>
      </c>
      <c r="C72" s="23">
        <f t="shared" si="13"/>
        <v>10.917930613908895</v>
      </c>
      <c r="D72" s="4">
        <f t="shared" si="14"/>
        <v>5.0000000000000001E-3</v>
      </c>
      <c r="E72" s="25">
        <f t="shared" ref="E72:E77" si="15">E49</f>
        <v>150</v>
      </c>
      <c r="F72" s="23">
        <f>C72*C$28</f>
        <v>10.917930613908895</v>
      </c>
      <c r="G72" s="4">
        <f t="shared" ref="G72:G77" si="16">G49</f>
        <v>5.0000000000000001E-3</v>
      </c>
      <c r="H72" s="4"/>
      <c r="I72" s="13"/>
      <c r="J72" s="13"/>
      <c r="K72" s="25"/>
      <c r="L72" s="13"/>
      <c r="M72" s="13"/>
      <c r="N72" s="13"/>
      <c r="P72" s="27"/>
    </row>
    <row r="73" spans="1:16" x14ac:dyDescent="0.3">
      <c r="A73" s="15" t="s">
        <v>34</v>
      </c>
      <c r="B73" s="30">
        <f t="shared" si="12"/>
        <v>150</v>
      </c>
      <c r="C73" s="23">
        <f t="shared" si="13"/>
        <v>10.917930613908895</v>
      </c>
      <c r="D73" s="4">
        <f t="shared" si="14"/>
        <v>5.0000000000000001E-3</v>
      </c>
      <c r="E73" s="25">
        <f t="shared" si="15"/>
        <v>150</v>
      </c>
      <c r="F73" s="23">
        <f>(C73-N73)*C$29</f>
        <v>9.7179306139088961</v>
      </c>
      <c r="G73" s="4">
        <f t="shared" si="16"/>
        <v>5.1819164966968997E-3</v>
      </c>
      <c r="H73" s="4"/>
      <c r="I73" s="13"/>
      <c r="J73" s="13"/>
      <c r="K73" s="25"/>
      <c r="L73" s="13"/>
      <c r="M73" s="13"/>
      <c r="N73" s="23">
        <f>I$34</f>
        <v>1.2</v>
      </c>
      <c r="P73" s="27"/>
    </row>
    <row r="74" spans="1:16" x14ac:dyDescent="0.3">
      <c r="A74" s="15" t="s">
        <v>37</v>
      </c>
      <c r="B74" s="30">
        <f t="shared" si="12"/>
        <v>300</v>
      </c>
      <c r="C74" s="23">
        <f t="shared" si="13"/>
        <v>48.834130062449226</v>
      </c>
      <c r="D74" s="4">
        <f t="shared" si="14"/>
        <v>2.5000000000000001E-3</v>
      </c>
      <c r="E74" s="25">
        <f t="shared" si="15"/>
        <v>300</v>
      </c>
      <c r="F74" s="23">
        <f>C74*C$31</f>
        <v>36.625597546836921</v>
      </c>
      <c r="G74" s="4">
        <f t="shared" si="16"/>
        <v>2.4226752473743688E-3</v>
      </c>
      <c r="H74" s="25">
        <f>H51</f>
        <v>225</v>
      </c>
      <c r="I74" s="23">
        <f>C74*D$31</f>
        <v>12.208532515612307</v>
      </c>
      <c r="J74" s="4">
        <f>J51</f>
        <v>4.5526367289253234E-3</v>
      </c>
      <c r="K74" s="4"/>
      <c r="L74" s="13"/>
      <c r="M74" s="13"/>
      <c r="N74" s="13"/>
      <c r="P74" s="27"/>
    </row>
    <row r="75" spans="1:16" x14ac:dyDescent="0.3">
      <c r="A75" s="15" t="s">
        <v>37</v>
      </c>
      <c r="B75" s="30">
        <f t="shared" si="12"/>
        <v>150</v>
      </c>
      <c r="C75" s="23">
        <f t="shared" si="13"/>
        <v>10.917930613908895</v>
      </c>
      <c r="D75" s="4">
        <f t="shared" si="14"/>
        <v>5.0000000000000001E-3</v>
      </c>
      <c r="E75" s="25">
        <f t="shared" si="15"/>
        <v>150</v>
      </c>
      <c r="F75" s="23">
        <f>C75*C$32</f>
        <v>5.4589653069544477</v>
      </c>
      <c r="G75" s="4">
        <f t="shared" si="16"/>
        <v>7.2273998669490219E-3</v>
      </c>
      <c r="H75" s="25">
        <f>H52</f>
        <v>150</v>
      </c>
      <c r="I75" s="23">
        <f>C75*D$32</f>
        <v>5.4589653069544477</v>
      </c>
      <c r="J75" s="4">
        <f>J52</f>
        <v>7.2273998669490219E-3</v>
      </c>
      <c r="K75" s="4"/>
      <c r="L75" s="13"/>
      <c r="M75" s="13"/>
      <c r="N75" s="13"/>
      <c r="P75" s="27"/>
    </row>
    <row r="76" spans="1:16" x14ac:dyDescent="0.3">
      <c r="A76" s="15" t="s">
        <v>38</v>
      </c>
      <c r="B76" s="30">
        <f t="shared" si="12"/>
        <v>150</v>
      </c>
      <c r="C76" s="23">
        <f t="shared" si="13"/>
        <v>10.917930613908895</v>
      </c>
      <c r="D76" s="4">
        <f t="shared" si="14"/>
        <v>5.0000000000000001E-3</v>
      </c>
      <c r="E76" s="25">
        <f t="shared" si="15"/>
        <v>150</v>
      </c>
      <c r="F76" s="23">
        <f>(C76-N76)*C$33</f>
        <v>4.8589653069544481</v>
      </c>
      <c r="G76" s="4">
        <f t="shared" si="16"/>
        <v>7.7151583492007566E-3</v>
      </c>
      <c r="H76" s="25">
        <f>H53</f>
        <v>150</v>
      </c>
      <c r="I76" s="23">
        <f>(C76-N76)*D$33</f>
        <v>4.8589653069544481</v>
      </c>
      <c r="J76" s="4">
        <f>J53</f>
        <v>7.7151583492007566E-3</v>
      </c>
      <c r="K76" s="4"/>
      <c r="L76" s="13"/>
      <c r="M76" s="13"/>
      <c r="N76" s="23">
        <f>I$34</f>
        <v>1.2</v>
      </c>
      <c r="P76" s="27"/>
    </row>
    <row r="77" spans="1:16" x14ac:dyDescent="0.3">
      <c r="A77" s="15" t="s">
        <v>39</v>
      </c>
      <c r="B77" s="30">
        <f t="shared" si="12"/>
        <v>150</v>
      </c>
      <c r="C77" s="23">
        <f t="shared" si="13"/>
        <v>10.917930613908895</v>
      </c>
      <c r="D77" s="4">
        <f t="shared" si="14"/>
        <v>5.0000000000000001E-3</v>
      </c>
      <c r="E77" s="25">
        <f t="shared" si="15"/>
        <v>150</v>
      </c>
      <c r="F77" s="23">
        <f>C77*C$35</f>
        <v>5.4589653069544477</v>
      </c>
      <c r="G77" s="4">
        <f t="shared" si="16"/>
        <v>7.2273998669490219E-3</v>
      </c>
      <c r="H77" s="4"/>
      <c r="I77" s="13"/>
      <c r="J77" s="13"/>
      <c r="K77" s="25">
        <f>K54</f>
        <v>150</v>
      </c>
      <c r="L77" s="23">
        <f>C77*E$35</f>
        <v>5.4589653069544477</v>
      </c>
      <c r="M77" s="4">
        <f>M54</f>
        <v>7.2273998669490219E-3</v>
      </c>
      <c r="N77" s="13"/>
      <c r="P77" s="27"/>
    </row>
    <row r="78" spans="1:16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6" x14ac:dyDescent="0.3">
      <c r="A79" s="1" t="s">
        <v>49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6" ht="15.6" x14ac:dyDescent="0.35">
      <c r="A80" s="40" t="s">
        <v>50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x14ac:dyDescent="0.3">
      <c r="A81" s="49" t="s">
        <v>24</v>
      </c>
      <c r="B81" s="50" t="s">
        <v>25</v>
      </c>
      <c r="C81" s="51"/>
      <c r="D81" s="52"/>
      <c r="E81" s="50" t="s">
        <v>26</v>
      </c>
      <c r="F81" s="51"/>
      <c r="G81" s="52"/>
      <c r="H81" s="50" t="s">
        <v>27</v>
      </c>
      <c r="I81" s="51"/>
      <c r="J81" s="52"/>
      <c r="K81" s="50" t="s">
        <v>28</v>
      </c>
      <c r="L81" s="51"/>
      <c r="M81" s="52"/>
      <c r="N81" s="25" t="s">
        <v>29</v>
      </c>
    </row>
    <row r="82" spans="1:14" ht="40.799999999999997" x14ac:dyDescent="0.3">
      <c r="A82" s="49"/>
      <c r="B82" s="25" t="s">
        <v>1</v>
      </c>
      <c r="C82" s="26" t="s">
        <v>42</v>
      </c>
      <c r="D82" s="25" t="s">
        <v>41</v>
      </c>
      <c r="E82" s="25" t="s">
        <v>1</v>
      </c>
      <c r="F82" s="26" t="s">
        <v>42</v>
      </c>
      <c r="G82" s="25" t="s">
        <v>41</v>
      </c>
      <c r="H82" s="25" t="s">
        <v>1</v>
      </c>
      <c r="I82" s="26" t="s">
        <v>42</v>
      </c>
      <c r="J82" s="25" t="s">
        <v>41</v>
      </c>
      <c r="K82" s="25" t="s">
        <v>1</v>
      </c>
      <c r="L82" s="26" t="s">
        <v>42</v>
      </c>
      <c r="M82" s="25" t="s">
        <v>41</v>
      </c>
      <c r="N82" s="26" t="s">
        <v>54</v>
      </c>
    </row>
    <row r="83" spans="1:14" x14ac:dyDescent="0.3">
      <c r="A83" s="15" t="s">
        <v>31</v>
      </c>
      <c r="B83" s="30">
        <f t="shared" ref="B83:B89" si="17">B48</f>
        <v>150</v>
      </c>
      <c r="C83" s="23">
        <f t="shared" ref="C83:C89" si="18">VLOOKUP(B83,H$27:J$29,2)</f>
        <v>10.917930613908895</v>
      </c>
      <c r="D83" s="4">
        <f t="shared" ref="D83:D89" si="19">VLOOKUP(B83,B$3:D$5,3)</f>
        <v>5.0000000000000001E-3</v>
      </c>
      <c r="E83" s="25"/>
      <c r="F83" s="13"/>
      <c r="G83" s="13"/>
      <c r="H83" s="30">
        <f>H48</f>
        <v>150</v>
      </c>
      <c r="I83" s="23">
        <f>C83*D$27</f>
        <v>10.917930613908895</v>
      </c>
      <c r="J83" s="4">
        <v>0.03</v>
      </c>
      <c r="K83" s="4"/>
      <c r="L83" s="13"/>
      <c r="M83" s="13"/>
      <c r="N83" s="13"/>
    </row>
    <row r="84" spans="1:14" x14ac:dyDescent="0.3">
      <c r="A84" s="15" t="s">
        <v>32</v>
      </c>
      <c r="B84" s="30">
        <f t="shared" si="17"/>
        <v>150</v>
      </c>
      <c r="C84" s="23">
        <f t="shared" si="18"/>
        <v>10.917930613908895</v>
      </c>
      <c r="D84" s="4">
        <f t="shared" si="19"/>
        <v>5.0000000000000001E-3</v>
      </c>
      <c r="E84" s="30">
        <f t="shared" ref="E84:E89" si="20">E49</f>
        <v>150</v>
      </c>
      <c r="F84" s="23">
        <f>C84*C$28</f>
        <v>10.917930613908895</v>
      </c>
      <c r="G84" s="4">
        <v>0.03</v>
      </c>
      <c r="H84" s="4"/>
      <c r="I84" s="13"/>
      <c r="J84" s="13"/>
      <c r="K84" s="25"/>
      <c r="L84" s="13"/>
      <c r="M84" s="13"/>
      <c r="N84" s="13"/>
    </row>
    <row r="85" spans="1:14" x14ac:dyDescent="0.3">
      <c r="A85" s="15" t="s">
        <v>34</v>
      </c>
      <c r="B85" s="30">
        <f t="shared" si="17"/>
        <v>150</v>
      </c>
      <c r="C85" s="23">
        <f t="shared" si="18"/>
        <v>10.917930613908895</v>
      </c>
      <c r="D85" s="4">
        <f t="shared" si="19"/>
        <v>5.0000000000000001E-3</v>
      </c>
      <c r="E85" s="30">
        <f t="shared" si="20"/>
        <v>150</v>
      </c>
      <c r="F85" s="23">
        <f>(C85-N85)*C$29</f>
        <v>9.7179306139088961</v>
      </c>
      <c r="G85" s="4">
        <v>0.03</v>
      </c>
      <c r="H85" s="4"/>
      <c r="I85" s="13"/>
      <c r="J85" s="13"/>
      <c r="K85" s="25"/>
      <c r="L85" s="13"/>
      <c r="M85" s="13"/>
      <c r="N85" s="23">
        <f>I$34</f>
        <v>1.2</v>
      </c>
    </row>
    <row r="86" spans="1:14" x14ac:dyDescent="0.3">
      <c r="A86" s="15" t="s">
        <v>37</v>
      </c>
      <c r="B86" s="30">
        <f t="shared" si="17"/>
        <v>300</v>
      </c>
      <c r="C86" s="23">
        <f t="shared" si="18"/>
        <v>48.834130062449226</v>
      </c>
      <c r="D86" s="4">
        <f t="shared" si="19"/>
        <v>2.5000000000000001E-3</v>
      </c>
      <c r="E86" s="30">
        <f t="shared" si="20"/>
        <v>300</v>
      </c>
      <c r="F86" s="23">
        <f>C86*C$31</f>
        <v>36.625597546836921</v>
      </c>
      <c r="G86" s="4">
        <f>G52</f>
        <v>7.2273998669490219E-3</v>
      </c>
      <c r="H86" s="30">
        <f>H51</f>
        <v>225</v>
      </c>
      <c r="I86" s="23">
        <f>C86*D$31</f>
        <v>12.208532515612307</v>
      </c>
      <c r="J86" s="4">
        <v>0.03</v>
      </c>
      <c r="K86" s="4"/>
      <c r="L86" s="13"/>
      <c r="M86" s="13"/>
      <c r="N86" s="13"/>
    </row>
    <row r="87" spans="1:14" x14ac:dyDescent="0.3">
      <c r="A87" s="15" t="s">
        <v>37</v>
      </c>
      <c r="B87" s="30">
        <f t="shared" si="17"/>
        <v>150</v>
      </c>
      <c r="C87" s="23">
        <f t="shared" si="18"/>
        <v>10.917930613908895</v>
      </c>
      <c r="D87" s="4">
        <f t="shared" si="19"/>
        <v>5.0000000000000001E-3</v>
      </c>
      <c r="E87" s="30">
        <f t="shared" si="20"/>
        <v>150</v>
      </c>
      <c r="F87" s="23">
        <f>C87*C$32</f>
        <v>5.4589653069544477</v>
      </c>
      <c r="G87" s="4">
        <v>0.03</v>
      </c>
      <c r="H87" s="30">
        <f>H52</f>
        <v>150</v>
      </c>
      <c r="I87" s="23">
        <f>C87*D$32</f>
        <v>5.4589653069544477</v>
      </c>
      <c r="J87" s="4">
        <f>J52</f>
        <v>7.2273998669490219E-3</v>
      </c>
      <c r="K87" s="4"/>
      <c r="L87" s="13"/>
      <c r="M87" s="13"/>
      <c r="N87" s="13"/>
    </row>
    <row r="88" spans="1:14" x14ac:dyDescent="0.3">
      <c r="A88" s="15" t="s">
        <v>38</v>
      </c>
      <c r="B88" s="30">
        <f t="shared" si="17"/>
        <v>150</v>
      </c>
      <c r="C88" s="23">
        <f t="shared" si="18"/>
        <v>10.917930613908895</v>
      </c>
      <c r="D88" s="4">
        <f t="shared" si="19"/>
        <v>5.0000000000000001E-3</v>
      </c>
      <c r="E88" s="30">
        <f t="shared" si="20"/>
        <v>150</v>
      </c>
      <c r="F88" s="23">
        <f>(C88-N88)*C$33</f>
        <v>4.8589653069544481</v>
      </c>
      <c r="G88" s="4">
        <v>0.03</v>
      </c>
      <c r="H88" s="30">
        <f>H53</f>
        <v>150</v>
      </c>
      <c r="I88" s="23">
        <f>(C88-N88)*D$33</f>
        <v>4.8589653069544481</v>
      </c>
      <c r="J88" s="4">
        <f>J53</f>
        <v>7.7151583492007566E-3</v>
      </c>
      <c r="K88" s="4"/>
      <c r="L88" s="13"/>
      <c r="M88" s="13"/>
      <c r="N88" s="23">
        <f>I$34</f>
        <v>1.2</v>
      </c>
    </row>
    <row r="89" spans="1:14" x14ac:dyDescent="0.3">
      <c r="A89" s="15" t="s">
        <v>39</v>
      </c>
      <c r="B89" s="30">
        <f t="shared" si="17"/>
        <v>150</v>
      </c>
      <c r="C89" s="23">
        <f t="shared" si="18"/>
        <v>10.917930613908895</v>
      </c>
      <c r="D89" s="4">
        <f t="shared" si="19"/>
        <v>5.0000000000000001E-3</v>
      </c>
      <c r="E89" s="30">
        <f t="shared" si="20"/>
        <v>150</v>
      </c>
      <c r="F89" s="23">
        <f>C89*C$35</f>
        <v>5.4589653069544477</v>
      </c>
      <c r="G89" s="4">
        <v>0.03</v>
      </c>
      <c r="H89" s="4"/>
      <c r="I89" s="13"/>
      <c r="J89" s="13"/>
      <c r="K89" s="30">
        <f>K54</f>
        <v>150</v>
      </c>
      <c r="L89" s="23">
        <f>C89*E$35</f>
        <v>5.4589653069544477</v>
      </c>
      <c r="M89" s="4">
        <f>M54</f>
        <v>7.2273998669490219E-3</v>
      </c>
      <c r="N89" s="13"/>
    </row>
    <row r="91" spans="1:14" x14ac:dyDescent="0.3">
      <c r="A91" s="1" t="s">
        <v>51</v>
      </c>
    </row>
    <row r="92" spans="1:14" ht="15.6" x14ac:dyDescent="0.35">
      <c r="A92" s="40" t="s">
        <v>50</v>
      </c>
    </row>
    <row r="93" spans="1:14" x14ac:dyDescent="0.3">
      <c r="A93" s="49" t="s">
        <v>24</v>
      </c>
      <c r="B93" s="50" t="s">
        <v>25</v>
      </c>
      <c r="C93" s="51"/>
      <c r="D93" s="52"/>
      <c r="E93" s="50" t="s">
        <v>26</v>
      </c>
      <c r="F93" s="51"/>
      <c r="G93" s="52"/>
      <c r="H93" s="50" t="s">
        <v>27</v>
      </c>
      <c r="I93" s="51"/>
      <c r="J93" s="52"/>
      <c r="K93" s="50" t="s">
        <v>28</v>
      </c>
      <c r="L93" s="51"/>
      <c r="M93" s="52"/>
      <c r="N93" s="25" t="s">
        <v>29</v>
      </c>
    </row>
    <row r="94" spans="1:14" ht="40.799999999999997" x14ac:dyDescent="0.3">
      <c r="A94" s="49"/>
      <c r="B94" s="25" t="s">
        <v>1</v>
      </c>
      <c r="C94" s="26" t="s">
        <v>42</v>
      </c>
      <c r="D94" s="25" t="s">
        <v>41</v>
      </c>
      <c r="E94" s="25" t="s">
        <v>1</v>
      </c>
      <c r="F94" s="26" t="s">
        <v>42</v>
      </c>
      <c r="G94" s="25" t="s">
        <v>41</v>
      </c>
      <c r="H94" s="25" t="s">
        <v>1</v>
      </c>
      <c r="I94" s="26" t="s">
        <v>42</v>
      </c>
      <c r="J94" s="25" t="s">
        <v>41</v>
      </c>
      <c r="K94" s="25" t="s">
        <v>1</v>
      </c>
      <c r="L94" s="26" t="s">
        <v>42</v>
      </c>
      <c r="M94" s="25" t="s">
        <v>41</v>
      </c>
      <c r="N94" s="26" t="s">
        <v>54</v>
      </c>
    </row>
    <row r="95" spans="1:14" x14ac:dyDescent="0.3">
      <c r="A95" s="15" t="s">
        <v>31</v>
      </c>
      <c r="B95" s="30">
        <f t="shared" ref="B95:B101" si="21">B48</f>
        <v>150</v>
      </c>
      <c r="C95" s="23">
        <f t="shared" ref="C95:C101" si="22">VLOOKUP(B95,H$27:J$29,2)</f>
        <v>10.917930613908895</v>
      </c>
      <c r="D95" s="4">
        <f t="shared" ref="D95:D101" si="23">VLOOKUP(B95,B$3:D$5,3)</f>
        <v>5.0000000000000001E-3</v>
      </c>
      <c r="E95" s="25"/>
      <c r="F95" s="13"/>
      <c r="G95" s="13"/>
      <c r="H95" s="30">
        <f>H48</f>
        <v>150</v>
      </c>
      <c r="I95" s="23">
        <f>C95*D$27</f>
        <v>10.917930613908895</v>
      </c>
      <c r="J95" s="4">
        <v>7.0000000000000007E-2</v>
      </c>
      <c r="K95" s="4"/>
      <c r="L95" s="13"/>
      <c r="M95" s="13"/>
      <c r="N95" s="13"/>
    </row>
    <row r="96" spans="1:14" x14ac:dyDescent="0.3">
      <c r="A96" s="15" t="s">
        <v>32</v>
      </c>
      <c r="B96" s="30">
        <f t="shared" si="21"/>
        <v>150</v>
      </c>
      <c r="C96" s="23">
        <f t="shared" si="22"/>
        <v>10.917930613908895</v>
      </c>
      <c r="D96" s="4">
        <f t="shared" si="23"/>
        <v>5.0000000000000001E-3</v>
      </c>
      <c r="E96" s="30">
        <f t="shared" ref="E96:E101" si="24">E49</f>
        <v>150</v>
      </c>
      <c r="F96" s="23">
        <f>C96*C$28</f>
        <v>10.917930613908895</v>
      </c>
      <c r="G96" s="4">
        <v>7.0000000000000007E-2</v>
      </c>
      <c r="H96" s="4"/>
      <c r="I96" s="13"/>
      <c r="J96" s="13"/>
      <c r="K96" s="25"/>
      <c r="L96" s="13"/>
      <c r="M96" s="13"/>
      <c r="N96" s="13"/>
    </row>
    <row r="97" spans="1:15" x14ac:dyDescent="0.3">
      <c r="A97" s="15" t="s">
        <v>34</v>
      </c>
      <c r="B97" s="30">
        <f t="shared" si="21"/>
        <v>150</v>
      </c>
      <c r="C97" s="23">
        <f t="shared" si="22"/>
        <v>10.917930613908895</v>
      </c>
      <c r="D97" s="4">
        <f t="shared" si="23"/>
        <v>5.0000000000000001E-3</v>
      </c>
      <c r="E97" s="30">
        <f t="shared" si="24"/>
        <v>150</v>
      </c>
      <c r="F97" s="23">
        <f>(C97-N97)*C$29</f>
        <v>9.7179306139088961</v>
      </c>
      <c r="G97" s="4">
        <v>7.0000000000000007E-2</v>
      </c>
      <c r="H97" s="4"/>
      <c r="I97" s="13"/>
      <c r="J97" s="13"/>
      <c r="K97" s="25"/>
      <c r="L97" s="13"/>
      <c r="M97" s="13"/>
      <c r="N97" s="23">
        <f>I$34</f>
        <v>1.2</v>
      </c>
    </row>
    <row r="98" spans="1:15" x14ac:dyDescent="0.3">
      <c r="A98" s="15" t="s">
        <v>37</v>
      </c>
      <c r="B98" s="30">
        <f t="shared" si="21"/>
        <v>300</v>
      </c>
      <c r="C98" s="23">
        <f t="shared" si="22"/>
        <v>48.834130062449226</v>
      </c>
      <c r="D98" s="4">
        <f t="shared" si="23"/>
        <v>2.5000000000000001E-3</v>
      </c>
      <c r="E98" s="30">
        <f t="shared" si="24"/>
        <v>300</v>
      </c>
      <c r="F98" s="23">
        <f>C98*C$31</f>
        <v>36.625597546836921</v>
      </c>
      <c r="G98" s="4">
        <f>G52</f>
        <v>7.2273998669490219E-3</v>
      </c>
      <c r="H98" s="30">
        <f t="shared" ref="H98:H100" si="25">H51</f>
        <v>225</v>
      </c>
      <c r="I98" s="23">
        <f>C98*D$31</f>
        <v>12.208532515612307</v>
      </c>
      <c r="J98" s="4">
        <v>7.0000000000000007E-2</v>
      </c>
      <c r="K98" s="4"/>
      <c r="L98" s="13"/>
      <c r="M98" s="13"/>
      <c r="N98" s="13"/>
    </row>
    <row r="99" spans="1:15" x14ac:dyDescent="0.3">
      <c r="A99" s="15" t="s">
        <v>37</v>
      </c>
      <c r="B99" s="30">
        <f t="shared" si="21"/>
        <v>150</v>
      </c>
      <c r="C99" s="23">
        <f t="shared" si="22"/>
        <v>10.917930613908895</v>
      </c>
      <c r="D99" s="4">
        <f t="shared" si="23"/>
        <v>5.0000000000000001E-3</v>
      </c>
      <c r="E99" s="30">
        <f t="shared" si="24"/>
        <v>150</v>
      </c>
      <c r="F99" s="23">
        <f>C99*C$32</f>
        <v>5.4589653069544477</v>
      </c>
      <c r="G99" s="4">
        <v>7.0000000000000007E-2</v>
      </c>
      <c r="H99" s="30">
        <f t="shared" si="25"/>
        <v>150</v>
      </c>
      <c r="I99" s="23">
        <f>C99*D$32</f>
        <v>5.4589653069544477</v>
      </c>
      <c r="J99" s="4">
        <f>J52</f>
        <v>7.2273998669490219E-3</v>
      </c>
      <c r="K99" s="4"/>
      <c r="L99" s="13"/>
      <c r="M99" s="13"/>
      <c r="N99" s="13"/>
    </row>
    <row r="100" spans="1:15" x14ac:dyDescent="0.3">
      <c r="A100" s="15" t="s">
        <v>38</v>
      </c>
      <c r="B100" s="30">
        <f t="shared" si="21"/>
        <v>150</v>
      </c>
      <c r="C100" s="23">
        <f t="shared" si="22"/>
        <v>10.917930613908895</v>
      </c>
      <c r="D100" s="4">
        <f t="shared" si="23"/>
        <v>5.0000000000000001E-3</v>
      </c>
      <c r="E100" s="30">
        <f t="shared" si="24"/>
        <v>150</v>
      </c>
      <c r="F100" s="23">
        <f>(C100-N100)*C$33</f>
        <v>4.8589653069544481</v>
      </c>
      <c r="G100" s="4">
        <v>7.0000000000000007E-2</v>
      </c>
      <c r="H100" s="30">
        <f t="shared" si="25"/>
        <v>150</v>
      </c>
      <c r="I100" s="23">
        <f>(C100-N100)*D$33</f>
        <v>4.8589653069544481</v>
      </c>
      <c r="J100" s="4">
        <f>J53</f>
        <v>7.7151583492007566E-3</v>
      </c>
      <c r="K100" s="4"/>
      <c r="L100" s="13"/>
      <c r="M100" s="13"/>
      <c r="N100" s="23">
        <f>I$34</f>
        <v>1.2</v>
      </c>
    </row>
    <row r="101" spans="1:15" x14ac:dyDescent="0.3">
      <c r="A101" s="15" t="s">
        <v>39</v>
      </c>
      <c r="B101" s="30">
        <f t="shared" si="21"/>
        <v>150</v>
      </c>
      <c r="C101" s="23">
        <f t="shared" si="22"/>
        <v>10.917930613908895</v>
      </c>
      <c r="D101" s="4">
        <f t="shared" si="23"/>
        <v>5.0000000000000001E-3</v>
      </c>
      <c r="E101" s="30">
        <f t="shared" si="24"/>
        <v>150</v>
      </c>
      <c r="F101" s="23">
        <f>C101*C$35</f>
        <v>5.4589653069544477</v>
      </c>
      <c r="G101" s="4">
        <v>7.0000000000000007E-2</v>
      </c>
      <c r="H101" s="4"/>
      <c r="I101" s="13"/>
      <c r="J101" s="13"/>
      <c r="K101" s="30">
        <f>K54</f>
        <v>150</v>
      </c>
      <c r="L101" s="23">
        <f>C101*E$35</f>
        <v>5.4589653069544477</v>
      </c>
      <c r="M101" s="4">
        <f>M54</f>
        <v>7.2273998669490219E-3</v>
      </c>
      <c r="N101" s="13"/>
    </row>
    <row r="102" spans="1:15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</sheetData>
  <mergeCells count="31">
    <mergeCell ref="B81:D81"/>
    <mergeCell ref="E81:G81"/>
    <mergeCell ref="H81:J81"/>
    <mergeCell ref="K81:M81"/>
    <mergeCell ref="B93:D93"/>
    <mergeCell ref="E93:G93"/>
    <mergeCell ref="H93:J93"/>
    <mergeCell ref="K93:M93"/>
    <mergeCell ref="B57:D57"/>
    <mergeCell ref="E57:G57"/>
    <mergeCell ref="H57:J57"/>
    <mergeCell ref="K57:M57"/>
    <mergeCell ref="B69:D69"/>
    <mergeCell ref="E69:G69"/>
    <mergeCell ref="H69:J69"/>
    <mergeCell ref="K69:M69"/>
    <mergeCell ref="H46:J46"/>
    <mergeCell ref="K46:M46"/>
    <mergeCell ref="A29:A30"/>
    <mergeCell ref="B29:B30"/>
    <mergeCell ref="F29:F30"/>
    <mergeCell ref="A33:A34"/>
    <mergeCell ref="B33:B34"/>
    <mergeCell ref="F33:F34"/>
    <mergeCell ref="B46:D46"/>
    <mergeCell ref="E46:G46"/>
    <mergeCell ref="A57:A58"/>
    <mergeCell ref="A46:A47"/>
    <mergeCell ref="A81:A82"/>
    <mergeCell ref="A69:A70"/>
    <mergeCell ref="A93:A94"/>
  </mergeCells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  <rowBreaks count="2" manualBreakCount="2">
    <brk id="66" max="16383" man="1"/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 Plans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cp:lastPrinted>2021-09-16T04:59:34Z</cp:lastPrinted>
  <dcterms:created xsi:type="dcterms:W3CDTF">2021-09-13T06:32:45Z</dcterms:created>
  <dcterms:modified xsi:type="dcterms:W3CDTF">2021-09-17T03:49:34Z</dcterms:modified>
</cp:coreProperties>
</file>